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C23" i="3"/>
  <c r="G23" i="3" l="1"/>
  <c r="G22" i="3"/>
  <c r="F22" i="3"/>
  <c r="C22" i="3"/>
  <c r="G20" i="3"/>
  <c r="C20" i="3"/>
  <c r="G19" i="3"/>
  <c r="C19" i="3"/>
  <c r="G18" i="3"/>
  <c r="C18" i="3"/>
  <c r="G17" i="3"/>
  <c r="C17" i="3"/>
  <c r="M13" i="5" l="1"/>
  <c r="B43" i="4"/>
  <c r="D43" i="4" s="1"/>
  <c r="C43" i="4"/>
  <c r="B44" i="4"/>
  <c r="C44" i="4"/>
  <c r="D44" i="4"/>
  <c r="B45" i="4"/>
  <c r="C45" i="4"/>
  <c r="D45" i="4" s="1"/>
  <c r="B46" i="4"/>
  <c r="C46" i="4"/>
  <c r="D46" i="4"/>
  <c r="B47" i="4"/>
  <c r="D47" i="4" s="1"/>
  <c r="C47" i="4"/>
  <c r="B48" i="4"/>
  <c r="D48" i="4" s="1"/>
  <c r="C48" i="4"/>
  <c r="B49" i="4"/>
  <c r="C49" i="4"/>
  <c r="B54" i="4"/>
  <c r="C54" i="4"/>
  <c r="D54" i="4"/>
  <c r="B55" i="4"/>
  <c r="D55" i="4" s="1"/>
  <c r="C55" i="4"/>
  <c r="B56" i="4"/>
  <c r="C56" i="4"/>
  <c r="D56" i="4" s="1"/>
  <c r="B57" i="4"/>
  <c r="D57" i="4" s="1"/>
  <c r="C57" i="4"/>
  <c r="B58" i="4"/>
  <c r="C58" i="4"/>
  <c r="D58" i="4"/>
  <c r="B59" i="4"/>
  <c r="C59" i="4"/>
  <c r="D59" i="4" s="1"/>
  <c r="M17" i="5" l="1"/>
  <c r="M9" i="5"/>
  <c r="B7" i="4" l="1"/>
  <c r="A52" i="4"/>
  <c r="A41" i="4"/>
  <c r="B13" i="3"/>
  <c r="C60" i="4" l="1"/>
  <c r="N6" i="4"/>
  <c r="B60" i="4"/>
  <c r="N5" i="3"/>
  <c r="D49" i="4" l="1"/>
  <c r="G1" i="5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<sst xmlns="http://schemas.openxmlformats.org/spreadsheetml/2006/main" count="102" uniqueCount="48">
  <si>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</si>
  <si>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</si>
  <si>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</si>
  <si>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</si>
  <si>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</si>
  <si>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</si>
  <si>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</si>
  <si>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</si>
  <si>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</si>
  <si>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</si>
  <si>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</si>
  <si>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</si>
  <si>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</si>
  <si>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</si>
  <si>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</si>
  <si>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</si>
  <si>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</si>
  <si>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</si>
  <si>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</si>
  <si>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</si>
  <si>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</si>
  <si>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</si>
  <si>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</si>
  <si>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</si>
  <si>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</si>
  <si>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</si>
  <si>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</si>
  <si>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</si>
  <si>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</si>
  <si>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</si>
  <si>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</si>
  <si>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</si>
  <si>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</si>
  <si>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</si>
  <si>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</si>
  <si>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</si>
  <si>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Dec</t>
  </si>
  <si>
    <t>Jan</t>
  </si>
  <si>
    <t>FEB</t>
  </si>
  <si>
    <t>Current Year (2020/2021)</t>
  </si>
  <si>
    <t>Prior Year (2019/2020)</t>
  </si>
  <si>
    <t>Feb</t>
  </si>
  <si>
    <t>March</t>
  </si>
  <si>
    <t>April</t>
  </si>
  <si>
    <t>***</t>
  </si>
  <si>
    <t>May</t>
  </si>
  <si>
    <t>June</t>
  </si>
  <si>
    <t xml:space="preserve">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</si>
</sst>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2746090</c:v>
                </c:pt>
                <c:pt idx="1">
                  <c:v>2975165</c:v>
                </c:pt>
                <c:pt idx="2">
                  <c:v>2739688</c:v>
                </c:pt>
                <c:pt idx="3">
                  <c:v>2538769</c:v>
                </c:pt>
                <c:pt idx="4">
                  <c:v>2560197</c:v>
                </c:pt>
                <c:pt idx="5">
                  <c:v>2439036</c:v>
                </c:pt>
                <c:pt idx="6">
                  <c:v>2629934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2793607</c:v>
                </c:pt>
                <c:pt idx="1">
                  <c:v>3124442</c:v>
                </c:pt>
                <c:pt idx="2">
                  <c:v>3307618</c:v>
                </c:pt>
                <c:pt idx="3">
                  <c:v>2805250</c:v>
                </c:pt>
                <c:pt idx="4">
                  <c:v>2517652</c:v>
                </c:pt>
                <c:pt idx="5">
                  <c:v>2261207</c:v>
                </c:pt>
                <c:pt idx="6">
                  <c:v>2802052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1688051</c:v>
                </c:pt>
                <c:pt idx="1">
                  <c:v>1770828</c:v>
                </c:pt>
                <c:pt idx="2">
                  <c:v>1874770</c:v>
                </c:pt>
                <c:pt idx="3">
                  <c:v>1565360</c:v>
                </c:pt>
                <c:pt idx="4">
                  <c:v>1549578</c:v>
                </c:pt>
                <c:pt idx="5">
                  <c:v>1468470</c:v>
                </c:pt>
                <c:pt idx="6">
                  <c:v>1273660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1367905</c:v>
                </c:pt>
                <c:pt idx="1">
                  <c:v>1741151</c:v>
                </c:pt>
                <c:pt idx="2">
                  <c:v>1548063</c:v>
                </c:pt>
                <c:pt idx="3">
                  <c:v>1549153</c:v>
                </c:pt>
                <c:pt idx="4">
                  <c:v>1684688</c:v>
                </c:pt>
                <c:pt idx="5">
                  <c:v>1421957</c:v>
                </c:pt>
                <c:pt idx="6">
                  <c:v>1304116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G53" sqref="G53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5" t="s">
        <v>36</v>
      </c>
      <c r="E4" s="55"/>
      <c r="F4" s="16"/>
      <c r="G4" s="55" t="s">
        <v>37</v>
      </c>
      <c r="H4" s="55"/>
      <c r="I4" s="16"/>
      <c r="J4" s="55" t="s">
        <v>41</v>
      </c>
      <c r="K4" s="55"/>
      <c r="L4" s="16"/>
      <c r="M4" s="55" t="s">
        <v>42</v>
      </c>
      <c r="N4" s="55"/>
      <c r="O4" s="16"/>
      <c r="P4" s="55" t="s">
        <v>43</v>
      </c>
      <c r="Q4" s="55"/>
      <c r="R4" s="16"/>
      <c r="S4" s="55" t="s">
        <v>47</v>
      </c>
      <c r="T4" s="55"/>
      <c r="U4" s="16"/>
      <c r="V4" s="55" t="s">
        <v>46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2746090</v>
      </c>
      <c r="E5" s="14">
        <f>B43</f>
        <v>2793607</v>
      </c>
      <c r="G5" s="15">
        <f>C44</f>
        <v>2975165</v>
      </c>
      <c r="H5" s="14">
        <f>B44</f>
        <v>3124442</v>
      </c>
      <c r="J5" s="15">
        <f>C45</f>
        <v>2739688</v>
      </c>
      <c r="K5" s="14">
        <f>B45</f>
        <v>3307618</v>
      </c>
      <c r="M5" s="15">
        <f>C46</f>
        <v>2538769</v>
      </c>
      <c r="N5" s="14">
        <f>B46</f>
        <v>2805250</v>
      </c>
      <c r="P5" s="15">
        <f>C47</f>
        <v>2560197</v>
      </c>
      <c r="Q5" s="14">
        <f>B47</f>
        <v>2517652</v>
      </c>
      <c r="S5" s="15">
        <f>C48</f>
        <v>2439036</v>
      </c>
      <c r="T5" s="14">
        <f>B48</f>
        <v>2261207</v>
      </c>
      <c r="V5" s="15">
        <f>C49</f>
        <v>2629934</v>
      </c>
      <c r="W5" s="14">
        <f>B49</f>
        <v>2802052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1688051</v>
      </c>
      <c r="E6" s="14">
        <f>B54</f>
        <v>1367905</v>
      </c>
      <c r="G6" s="15">
        <f>C55</f>
        <v>1770828</v>
      </c>
      <c r="H6" s="14">
        <f>B55</f>
        <v>1741151</v>
      </c>
      <c r="J6" s="15">
        <f>C56</f>
        <v>1874770</v>
      </c>
      <c r="K6" s="14">
        <f>B56</f>
        <v>1548063</v>
      </c>
      <c r="M6" s="15">
        <f>C57</f>
        <v>1565360</v>
      </c>
      <c r="N6" s="14">
        <f>B57</f>
        <v>1549153</v>
      </c>
      <c r="P6" s="15">
        <f>C58</f>
        <v>1549578</v>
      </c>
      <c r="Q6" s="14">
        <f>B58</f>
        <v>1684688</v>
      </c>
      <c r="S6" s="15">
        <f>C59</f>
        <v>1468470</v>
      </c>
      <c r="T6" s="14">
        <f>B59</f>
        <v>1421957</v>
      </c>
      <c r="V6" s="15">
        <f>C60</f>
        <v>1273660</v>
      </c>
      <c r="W6" s="14">
        <f>B60</f>
        <v>1304116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4434141</v>
      </c>
      <c r="E7" s="14">
        <f>SUM(E5:E6)</f>
        <v>4161512</v>
      </c>
      <c r="G7" s="15">
        <f>SUM(G5:G6)</f>
        <v>4745993</v>
      </c>
      <c r="H7" s="14">
        <f>SUM(H5:H6)</f>
        <v>4865593</v>
      </c>
      <c r="J7" s="15">
        <f>SUM(J5:J6)</f>
        <v>4614458</v>
      </c>
      <c r="K7" s="14">
        <f>SUM(K5:K6)</f>
        <v>4855681</v>
      </c>
      <c r="M7" s="15">
        <f>SUM(M5:M6)</f>
        <v>4104129</v>
      </c>
      <c r="N7" s="14">
        <f>SUM(N5:N6)</f>
        <v>4354403</v>
      </c>
      <c r="P7" s="15">
        <f>SUM(P5:P6)</f>
        <v>4109775</v>
      </c>
      <c r="Q7" s="14">
        <f>SUM(Q5:Q6)</f>
        <v>4202340</v>
      </c>
      <c r="S7" s="15">
        <f>SUM(S5:S6)</f>
        <v>3907506</v>
      </c>
      <c r="T7" s="14">
        <f>SUM(T5:T6)</f>
        <v>3683164</v>
      </c>
      <c r="V7" s="15">
        <f>SUM(V5:V6)</f>
        <v>3903594</v>
      </c>
      <c r="W7" s="14">
        <f>SUM(W5:W6)</f>
        <v>4106168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-6.1484061963749004E-2</v>
      </c>
      <c r="E8" s="51"/>
      <c r="F8" s="19"/>
      <c r="G8" s="51">
        <f>H7/G7-1</f>
        <v>2.5200205731445546E-2</v>
      </c>
      <c r="H8" s="51"/>
      <c r="I8" s="19"/>
      <c r="J8" s="51">
        <f>K7/J7-1</f>
        <v>5.2275478506901507E-2</v>
      </c>
      <c r="K8" s="51"/>
      <c r="L8" s="19"/>
      <c r="M8" s="51">
        <f>N7/M7-1</f>
        <v>6.0981026668508687E-2</v>
      </c>
      <c r="N8" s="51"/>
      <c r="O8" s="19"/>
      <c r="P8" s="51">
        <f>Q7/P7-1</f>
        <v>2.2523130828330018E-2</v>
      </c>
      <c r="Q8" s="51"/>
      <c r="R8" s="19"/>
      <c r="S8" s="51">
        <f>T7/S7-1</f>
        <v>-5.7413091624171519E-2</v>
      </c>
      <c r="T8" s="51"/>
      <c r="U8" s="19"/>
      <c r="V8" s="51">
        <f>W7/V7-1</f>
        <v>5.1894228754322258E-2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-0.18965422253237607</v>
      </c>
      <c r="H25" s="5">
        <f>H6/G6-1</f>
        <v>-1.6758826944231697E-2</v>
      </c>
      <c r="K25" s="5">
        <f>K6/J6-1</f>
        <v>-0.17426510985347532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44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2793607</v>
      </c>
      <c r="C43" s="6">
        <f>'Consumption Input'!B17</f>
        <v>2746090</v>
      </c>
      <c r="D43" s="4">
        <f t="shared" ref="D43:D48" si="0">B43/C43</f>
        <v>1.0173035115382234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37</v>
      </c>
      <c r="B44" s="6">
        <f>'Consumption Input'!F18</f>
        <v>3124442</v>
      </c>
      <c r="C44" s="6">
        <f>'Consumption Input'!B18</f>
        <v>2975165</v>
      </c>
      <c r="D44" s="4">
        <f t="shared" si="0"/>
        <v>1.0501743600775082</v>
      </c>
      <c r="E44" s="4"/>
      <c r="F44" s="4"/>
      <c r="I44" s="4"/>
      <c r="L44" s="4"/>
      <c r="O44" s="4"/>
      <c r="R44" s="4"/>
      <c r="U44" s="4"/>
    </row>
    <row r="45" spans="1:21" x14ac:dyDescent="0.25">
      <c r="A45" s="49" t="s">
        <v>41</v>
      </c>
      <c r="B45" s="6">
        <f>'Consumption Input'!F19</f>
        <v>3307618</v>
      </c>
      <c r="C45" s="6">
        <f>'Consumption Input'!B19</f>
        <v>2739688</v>
      </c>
      <c r="D45" s="4">
        <f t="shared" si="0"/>
        <v>1.2072973272869028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2805250</v>
      </c>
      <c r="C46" s="6">
        <f>'Consumption Input'!B20</f>
        <v>2538769</v>
      </c>
      <c r="D46" s="4">
        <f t="shared" si="0"/>
        <v>1.1049646501907027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2517652</v>
      </c>
      <c r="C47" s="6">
        <f>'Consumption Input'!B21</f>
        <v>2560197</v>
      </c>
      <c r="D47" s="4">
        <f t="shared" si="0"/>
        <v>0.98338213817139852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2261207</v>
      </c>
      <c r="C48" s="6">
        <f>'Consumption Input'!B22</f>
        <v>2439036</v>
      </c>
      <c r="D48" s="4">
        <f t="shared" si="0"/>
        <v>0.9270904570494245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2802052</v>
      </c>
      <c r="C49" s="6">
        <f>'Consumption Input'!B23</f>
        <v>2629934</v>
      </c>
      <c r="D49" s="4">
        <f>B49/C49</f>
        <v>1.0654457488286779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1367905</v>
      </c>
      <c r="C54" s="6">
        <f>'Consumption Input'!C17</f>
        <v>1688051</v>
      </c>
      <c r="D54" s="4">
        <f>B54/C54</f>
        <v>0.81034577746762393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37</v>
      </c>
      <c r="B55" s="6">
        <f>'Consumption Input'!G18</f>
        <v>1741151</v>
      </c>
      <c r="C55" s="6">
        <f>'Consumption Input'!C18</f>
        <v>1770828</v>
      </c>
      <c r="D55" s="4">
        <f t="shared" ref="D55:D60" si="1">B55/C55</f>
        <v>0.9832411730557683</v>
      </c>
      <c r="E55" s="4"/>
      <c r="F55" s="4"/>
      <c r="I55" s="4"/>
      <c r="L55" s="4"/>
      <c r="O55" s="4"/>
      <c r="R55" s="4"/>
      <c r="U55" s="4"/>
    </row>
    <row r="56" spans="1:21" x14ac:dyDescent="0.25">
      <c r="A56" s="49" t="s">
        <v>41</v>
      </c>
      <c r="B56" s="6">
        <f>'Consumption Input'!G19</f>
        <v>1548063</v>
      </c>
      <c r="C56" s="6">
        <f>'Consumption Input'!C19</f>
        <v>1874770</v>
      </c>
      <c r="D56" s="4">
        <f t="shared" si="1"/>
        <v>0.82573489014652468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1549153</v>
      </c>
      <c r="C57" s="6">
        <f>'Consumption Input'!C20</f>
        <v>1565360</v>
      </c>
      <c r="D57" s="4">
        <f t="shared" si="1"/>
        <v>0.98964647109929982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1684688</v>
      </c>
      <c r="C58" s="6">
        <f>'Consumption Input'!C21</f>
        <v>1549578</v>
      </c>
      <c r="D58" s="4">
        <f t="shared" si="1"/>
        <v>1.0871914805192122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1421957</v>
      </c>
      <c r="C59" s="6">
        <f>'Consumption Input'!C22</f>
        <v>1468470</v>
      </c>
      <c r="D59" s="4">
        <f>B59/C59</f>
        <v>0.96832553610220162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1304116</v>
      </c>
      <c r="C60" s="6">
        <f>'Consumption Input'!C23</f>
        <v>1273660</v>
      </c>
      <c r="D60" s="4">
        <f t="shared" si="1"/>
        <v>1.0239121900664228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0" zoomScaleNormal="100" workbookViewId="0">
      <selection activeCell="A17" sqref="A17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40</v>
      </c>
      <c r="C15" s="64"/>
      <c r="D15" s="64"/>
      <c r="E15" s="32"/>
      <c r="F15" s="64" t="s">
        <v>39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2746090</v>
      </c>
      <c r="C17" s="20">
        <f>253083+1434968</f>
        <v>1688051</v>
      </c>
      <c r="D17" s="20"/>
      <c r="E17" s="21"/>
      <c r="F17" s="20">
        <v>2793607</v>
      </c>
      <c r="G17" s="20">
        <f>1144997+222908</f>
        <v>1367905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37</v>
      </c>
      <c r="B18" s="20">
        <v>2975165</v>
      </c>
      <c r="C18" s="20">
        <f>302728+1468100</f>
        <v>1770828</v>
      </c>
      <c r="D18" s="20"/>
      <c r="E18" s="21"/>
      <c r="F18" s="20">
        <v>3124442</v>
      </c>
      <c r="G18" s="20">
        <f>295635+1445516</f>
        <v>1741151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38</v>
      </c>
      <c r="B19" s="20">
        <v>2739688</v>
      </c>
      <c r="C19" s="20">
        <f>341346+1533424</f>
        <v>1874770</v>
      </c>
      <c r="D19" s="20"/>
      <c r="E19" s="21"/>
      <c r="F19" s="20">
        <v>3307618</v>
      </c>
      <c r="G19" s="20">
        <f>275251+1272812</f>
        <v>1548063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2538769</v>
      </c>
      <c r="C20" s="20">
        <f>264852+1300508</f>
        <v>1565360</v>
      </c>
      <c r="D20" s="20"/>
      <c r="E20" s="21"/>
      <c r="F20" s="20">
        <v>2805250</v>
      </c>
      <c r="G20" s="20">
        <f>275782+1273371</f>
        <v>1549153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2560197</v>
      </c>
      <c r="C21" s="20">
        <v>1549578</v>
      </c>
      <c r="D21" s="20"/>
      <c r="E21" s="21"/>
      <c r="F21" s="20">
        <v>2517652</v>
      </c>
      <c r="G21" s="20">
        <v>1684688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2439036</v>
      </c>
      <c r="C22" s="20">
        <f>235383+1233087</f>
        <v>1468470</v>
      </c>
      <c r="D22" s="20"/>
      <c r="E22" s="21"/>
      <c r="F22" s="20">
        <f>2261207</f>
        <v>2261207</v>
      </c>
      <c r="G22" s="20">
        <f>223769+1198188</f>
        <v>1421957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2629934</v>
      </c>
      <c r="C23" s="20">
        <f>205842+1067818</f>
        <v>1273660</v>
      </c>
      <c r="D23" s="20"/>
      <c r="E23" s="21"/>
      <c r="F23" s="20">
        <v>2802052</v>
      </c>
      <c r="G23" s="20">
        <f>207131+1096985</f>
        <v>1304116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6" zoomScaleNormal="100" workbookViewId="0">
      <selection activeCell="K50" sqref="K5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44368</v>
      </c>
      <c r="E9" s="25">
        <v>253868.14</v>
      </c>
      <c r="G9" s="25">
        <v>23729.14</v>
      </c>
      <c r="I9" s="25">
        <v>5707.89</v>
      </c>
      <c r="K9" s="25">
        <v>27908.11</v>
      </c>
      <c r="M9" s="25">
        <f>SUM(E9:K9)</f>
        <v>311213.28000000003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44337</v>
      </c>
      <c r="E13" s="25">
        <v>274936</v>
      </c>
      <c r="G13" s="25">
        <v>39078</v>
      </c>
      <c r="I13" s="25">
        <v>15111</v>
      </c>
      <c r="K13" s="25">
        <v>33578</v>
      </c>
      <c r="M13" s="25">
        <f>SUM(E13:K13)</f>
        <v>362703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44002</v>
      </c>
      <c r="E17" s="25">
        <v>293324</v>
      </c>
      <c r="G17" s="25">
        <v>52574</v>
      </c>
      <c r="I17" s="25">
        <v>21063</v>
      </c>
      <c r="K17" s="25">
        <v>57592</v>
      </c>
      <c r="M17" s="25">
        <f>SUM(E17:K17)</f>
        <v>424553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43971</v>
      </c>
      <c r="E21" s="25">
        <v>304107.49</v>
      </c>
      <c r="G21" s="25">
        <v>49426.68</v>
      </c>
      <c r="I21" s="25">
        <v>25595.64</v>
      </c>
      <c r="K21" s="25">
        <v>56902.71</v>
      </c>
      <c r="M21" s="25">
        <f>SUM(E21:K21)</f>
        <v>436032.52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44368</v>
      </c>
      <c r="D30" s="39"/>
      <c r="E30" s="20">
        <v>553</v>
      </c>
      <c r="F30" s="39"/>
      <c r="G30" s="25">
        <v>123139.37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44337</v>
      </c>
      <c r="D34" s="39"/>
      <c r="E34" s="20">
        <v>662</v>
      </c>
      <c r="F34" s="39"/>
      <c r="G34" s="25">
        <v>141756.76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44002</v>
      </c>
      <c r="D38" s="24"/>
      <c r="E38" s="20">
        <v>623</v>
      </c>
      <c r="F38" s="24"/>
      <c r="G38" s="25">
        <v>197143.66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43971</v>
      </c>
      <c r="D42" s="24"/>
      <c r="E42" s="20">
        <v>762</v>
      </c>
      <c r="F42" s="24"/>
      <c r="G42" s="25">
        <v>215422.2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44368</v>
      </c>
      <c r="D51" s="24"/>
      <c r="E51" s="25">
        <v>670047.29</v>
      </c>
      <c r="F51" s="24"/>
      <c r="G51" s="47">
        <v>44337</v>
      </c>
      <c r="H51" s="24"/>
      <c r="I51" s="25">
        <v>578839.13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44002</v>
      </c>
      <c r="D56" s="24"/>
      <c r="E56" s="25">
        <v>610629.18000000005</v>
      </c>
      <c r="F56" s="24"/>
      <c r="G56" s="47">
        <v>43971</v>
      </c>
      <c r="H56" s="24"/>
      <c r="I56" s="25">
        <v>596765.48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2021-05-07T17:40:54Z</cp:lastPrinted>
  <dcterms:created xsi:type="dcterms:W3CDTF">2020-04-08T14:34:01Z</dcterms:created>
  <dcterms:modified xsi:type="dcterms:W3CDTF">2021-07-02T18:46:27Z</dcterms:modified>
</cp:coreProperties>
</file>